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ease\forms &amp; indicators\Indicator\"/>
    </mc:Choice>
  </mc:AlternateContent>
  <bookViews>
    <workbookView xWindow="0" yWindow="0" windowWidth="15570" windowHeight="7755"/>
  </bookViews>
  <sheets>
    <sheet name="83-400 " sheetId="2" r:id="rId1"/>
  </sheets>
  <calcPr calcId="152511"/>
</workbook>
</file>

<file path=xl/calcChain.xml><?xml version="1.0" encoding="utf-8"?>
<calcChain xmlns="http://schemas.openxmlformats.org/spreadsheetml/2006/main">
  <c r="U26" i="2" l="1"/>
  <c r="U23" i="2"/>
  <c r="U17" i="2"/>
  <c r="U13" i="2"/>
  <c r="U5" i="2" l="1"/>
  <c r="T28" i="2" l="1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P23" i="2"/>
  <c r="O23" i="2"/>
  <c r="N23" i="2"/>
  <c r="M23" i="2"/>
  <c r="L23" i="2"/>
  <c r="K23" i="2"/>
  <c r="J23" i="2"/>
  <c r="I23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<sst xmlns="http://schemas.openxmlformats.org/spreadsheetml/2006/main" count="28" uniqueCount="28">
  <si>
    <t>كزاز نوزادي منجر به مرگ</t>
  </si>
  <si>
    <t>كزاز بالغين</t>
  </si>
  <si>
    <t>مننژيت مننگوكوكسي</t>
  </si>
  <si>
    <t>موارد قطعی  ديفتري</t>
  </si>
  <si>
    <t>موارد قطعی سياه سرفه</t>
  </si>
  <si>
    <t>موارد قطعی سرخك</t>
  </si>
  <si>
    <t>*</t>
  </si>
  <si>
    <t>AFP  ( فلج شل )</t>
  </si>
  <si>
    <t>گزارش موارد مشکوک ديفتري</t>
  </si>
  <si>
    <t>گزارش موارد مشکوک سياه سرفه</t>
  </si>
  <si>
    <t>موارد قطعی سرخجه</t>
  </si>
  <si>
    <t>گزارش موارد مشکوک سرخك و سرخجه</t>
  </si>
  <si>
    <t>تعداد موارد مشکوک به سندرم سرخجه مادرزادی</t>
  </si>
  <si>
    <t>تعداد موارد مثبت سندرم سرخجه مادرزادی</t>
  </si>
  <si>
    <t>میزان بیمار یابی دیفتری ( در صد هزار نفر جمعیت )</t>
  </si>
  <si>
    <t>میزان بیمار یابی سیاه سرفه ( در صد هزار نفر جمعیت )</t>
  </si>
  <si>
    <t>میزان  بروز سیاه سرفه ( در صد هزار نفر جمعیت )</t>
  </si>
  <si>
    <t>میزان بروز سرخک  ( در صد هزار نفر جمعیت )</t>
  </si>
  <si>
    <t>میزان بروز سرخجه  ( در صد هزار نفر جمعیت )</t>
  </si>
  <si>
    <t>میزان بیمار یابی  به مننژیت ( در صد هزار نفر جمعیت )</t>
  </si>
  <si>
    <t>میزان بروز  مننژیت مننگوکوکی ( در صد هزار نفر جمعیت )</t>
  </si>
  <si>
    <t xml:space="preserve">گزراش موارد مننژيت </t>
  </si>
  <si>
    <t>پولیو ناشی از ویروس وحشی فلج اطفال</t>
  </si>
  <si>
    <t>میزان بیماریابی فلج شل (درصدهزارجمعیت زیر15 سال)</t>
  </si>
  <si>
    <t>گزارش موارد بیماری های قابل پیشگیری با واکسن ( VPD ) استان آذربایجان شرقی1401 - 1391</t>
  </si>
  <si>
    <t xml:space="preserve">                                                                                       سال</t>
  </si>
  <si>
    <t>میزان بیمار یابی سرخک و سرخجه (4 مورد  در صد هزار نفر جمعیت )</t>
  </si>
  <si>
    <t>میزان بیماریابی سندرم سرخجه مادر زادی ( 2 مورد در 10 هزار تولد زنده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</si>
</sst>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Arial"/>
      <family val="2"/>
      <charset val="178"/>
      <scheme val="minor"/>
    </font>
    <font>
      <b/>
      <sz val="10"/>
      <color theme="1"/>
      <name val="B Zar"/>
      <charset val="178"/>
    </font>
    <font>
      <b/>
      <sz val="8"/>
      <color theme="1"/>
      <name val="B Zar"/>
      <charset val="178"/>
    </font>
    <font>
      <sz val="8"/>
      <color theme="1"/>
      <name val="B Zar"/>
      <charset val="178"/>
    </font>
    <font>
      <b/>
      <sz val="10"/>
      <color theme="1"/>
      <name val="B Traffic"/>
      <charset val="178"/>
    </font>
    <font>
      <b/>
      <sz val="14"/>
      <color theme="1"/>
      <name val="B Zar"/>
      <charset val="178"/>
    </font>
    <font>
      <sz val="11"/>
      <color theme="1"/>
      <name val="B Titr"/>
      <charset val="178"/>
    </font>
    <font>
      <sz val="12"/>
      <color theme="1"/>
      <name val="B Zar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/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right" vertical="center" wrapText="1" readingOrder="2"/>
    </xf>
    <xf numFmtId="0" fontId="7" fillId="3" borderId="3" xfId="0" applyFont="1" applyFill="1" applyBorder="1" applyAlignment="1">
      <alignment vertical="center" wrapText="1" readingOrder="2"/>
    </xf>
    <xf numFmtId="0" fontId="7" fillId="4" borderId="3" xfId="0" applyFont="1" applyFill="1" applyBorder="1" applyAlignment="1">
      <alignment vertical="center" wrapText="1" readingOrder="2"/>
    </xf>
    <xf numFmtId="0" fontId="7" fillId="5" borderId="3" xfId="0" applyFont="1" applyFill="1" applyBorder="1" applyAlignment="1">
      <alignment vertical="center" wrapText="1" readingOrder="2"/>
    </xf>
    <xf numFmtId="0" fontId="7" fillId="6" borderId="3" xfId="0" applyFont="1" applyFill="1" applyBorder="1" applyAlignment="1">
      <alignment vertical="center" wrapText="1" readingOrder="2"/>
    </xf>
    <xf numFmtId="0" fontId="7" fillId="0" borderId="3" xfId="0" applyFont="1" applyFill="1" applyBorder="1" applyAlignment="1">
      <alignment vertical="center" wrapText="1" readingOrder="2"/>
    </xf>
    <xf numFmtId="0" fontId="7" fillId="0" borderId="3" xfId="0" applyNumberFormat="1" applyFont="1" applyFill="1" applyBorder="1" applyAlignment="1">
      <alignment horizontal="right" vertical="center" wrapText="1" readingOrder="2"/>
    </xf>
    <xf numFmtId="0" fontId="7" fillId="0" borderId="5" xfId="0" applyFont="1" applyFill="1" applyBorder="1" applyAlignment="1">
      <alignment vertical="center" wrapText="1" readingOrder="2"/>
    </xf>
    <xf numFmtId="0" fontId="3" fillId="0" borderId="0" xfId="0" applyFont="1" applyFill="1" applyAlignment="1">
      <alignment wrapText="1"/>
    </xf>
    <xf numFmtId="2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/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164" fontId="6" fillId="8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 readingOrder="2"/>
    </xf>
    <xf numFmtId="0" fontId="2" fillId="0" borderId="9" xfId="0" applyFont="1" applyFill="1" applyBorder="1" applyAlignment="1">
      <alignment vertical="center" wrapText="1" readingOrder="2"/>
    </xf>
    <xf numFmtId="0" fontId="1" fillId="0" borderId="6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0" fontId="4" fillId="0" borderId="6" xfId="0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  <xf numFmtId="0" fontId="4" fillId="0" borderId="4" xfId="0" applyFont="1" applyFill="1" applyBorder="1" applyAlignment="1">
      <alignment horizontal="center" vertical="center" wrapText="1" readingOrder="2"/>
    </xf>
    <xf numFmtId="1" fontId="4" fillId="0" borderId="2" xfId="0" applyNumberFormat="1" applyFont="1" applyFill="1" applyBorder="1" applyAlignment="1">
      <alignment horizontal="center" vertical="center" wrapText="1" readingOrder="2"/>
    </xf>
    <xf numFmtId="1" fontId="4" fillId="0" borderId="4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BE55D"/>
      <color rgb="FFF89AAE"/>
      <color rgb="FFF6728E"/>
      <color rgb="FFB3ACDE"/>
      <color rgb="FFF56584"/>
      <color rgb="FF28C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8"/>
  <sheetViews>
    <sheetView rightToLeft="1" tabSelected="1" zoomScaleNormal="100" zoomScaleSheetLayoutView="110" workbookViewId="0">
      <pane xSplit="9" ySplit="7" topLeftCell="U20" activePane="bottomRight" state="frozen"/>
      <selection pane="topRight" activeCell="J1" sqref="J1"/>
      <selection pane="bottomLeft" activeCell="A8" sqref="A8"/>
      <selection pane="bottomRight" activeCell="U17" sqref="U17"/>
    </sheetView>
  </sheetViews>
  <sheetFormatPr defaultColWidth="9" defaultRowHeight="14.25" x14ac:dyDescent="0.4"/>
  <cols>
    <col min="1" max="1" width="4.75" style="1" customWidth="1"/>
    <col min="2" max="2" width="30.5" style="24" customWidth="1"/>
    <col min="3" max="4" width="6.375" style="2" customWidth="1"/>
    <col min="5" max="10" width="6.75" style="2" customWidth="1"/>
    <col min="11" max="14" width="7.125" style="2" customWidth="1"/>
    <col min="15" max="19" width="7.125" style="1" customWidth="1"/>
    <col min="20" max="20" width="7.125" style="14" customWidth="1"/>
    <col min="21" max="21" width="9" style="26"/>
    <col min="22" max="16384" width="9" style="1"/>
  </cols>
  <sheetData>
    <row r="1" spans="2:21" ht="32.25" customHeight="1" thickBot="1" x14ac:dyDescent="0.45">
      <c r="B1" s="33" t="s">
        <v>24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1" ht="18" customHeight="1" x14ac:dyDescent="0.4">
      <c r="B2" s="34" t="s">
        <v>25</v>
      </c>
      <c r="C2" s="36">
        <v>1383</v>
      </c>
      <c r="D2" s="36">
        <v>1384</v>
      </c>
      <c r="E2" s="36">
        <v>1385</v>
      </c>
      <c r="F2" s="36">
        <v>1386</v>
      </c>
      <c r="G2" s="36">
        <v>1387</v>
      </c>
      <c r="H2" s="36">
        <v>1388</v>
      </c>
      <c r="I2" s="36">
        <v>1389</v>
      </c>
      <c r="J2" s="36">
        <v>1390</v>
      </c>
      <c r="K2" s="38">
        <v>1391</v>
      </c>
      <c r="L2" s="38">
        <v>1392</v>
      </c>
      <c r="M2" s="38">
        <v>1393</v>
      </c>
      <c r="N2" s="38">
        <v>1394</v>
      </c>
      <c r="O2" s="38">
        <v>1395</v>
      </c>
      <c r="P2" s="38">
        <v>1396</v>
      </c>
      <c r="Q2" s="38">
        <v>97</v>
      </c>
      <c r="R2" s="38">
        <v>98</v>
      </c>
      <c r="S2" s="40">
        <v>99</v>
      </c>
      <c r="T2" s="42">
        <v>400</v>
      </c>
      <c r="U2" s="42">
        <v>401</v>
      </c>
    </row>
    <row r="3" spans="2:21" ht="25.5" customHeight="1" x14ac:dyDescent="0.4">
      <c r="B3" s="35"/>
      <c r="C3" s="37"/>
      <c r="D3" s="37"/>
      <c r="E3" s="37"/>
      <c r="F3" s="37"/>
      <c r="G3" s="37"/>
      <c r="H3" s="37"/>
      <c r="I3" s="37"/>
      <c r="J3" s="37"/>
      <c r="K3" s="39"/>
      <c r="L3" s="39"/>
      <c r="M3" s="39"/>
      <c r="N3" s="39"/>
      <c r="O3" s="39"/>
      <c r="P3" s="39"/>
      <c r="Q3" s="39"/>
      <c r="R3" s="39"/>
      <c r="S3" s="41"/>
      <c r="T3" s="43"/>
      <c r="U3" s="43"/>
    </row>
    <row r="4" spans="2:21" ht="21" customHeight="1" x14ac:dyDescent="0.4">
      <c r="B4" s="16" t="s">
        <v>7</v>
      </c>
      <c r="C4" s="6">
        <v>23</v>
      </c>
      <c r="D4" s="6">
        <v>21</v>
      </c>
      <c r="E4" s="6">
        <v>32</v>
      </c>
      <c r="F4" s="6">
        <v>25</v>
      </c>
      <c r="G4" s="6">
        <v>38</v>
      </c>
      <c r="H4" s="6">
        <v>17</v>
      </c>
      <c r="I4" s="6">
        <v>32</v>
      </c>
      <c r="J4" s="6">
        <v>24</v>
      </c>
      <c r="K4" s="6">
        <v>23</v>
      </c>
      <c r="L4" s="6">
        <v>18</v>
      </c>
      <c r="M4" s="6">
        <v>27</v>
      </c>
      <c r="N4" s="6">
        <v>34</v>
      </c>
      <c r="O4" s="6">
        <v>22</v>
      </c>
      <c r="P4" s="6">
        <v>31</v>
      </c>
      <c r="Q4" s="6">
        <v>24</v>
      </c>
      <c r="R4" s="6">
        <v>24</v>
      </c>
      <c r="S4" s="6">
        <v>15</v>
      </c>
      <c r="T4" s="15">
        <v>41</v>
      </c>
      <c r="U4" s="15">
        <v>52</v>
      </c>
    </row>
    <row r="5" spans="2:21" ht="34.5" customHeight="1" x14ac:dyDescent="0.4">
      <c r="B5" s="17" t="s">
        <v>23</v>
      </c>
      <c r="C5" s="6">
        <v>2.5</v>
      </c>
      <c r="D5" s="6">
        <v>2.2999999999999998</v>
      </c>
      <c r="E5" s="6">
        <v>305</v>
      </c>
      <c r="F5" s="6">
        <v>2.7</v>
      </c>
      <c r="G5" s="6">
        <v>4.2</v>
      </c>
      <c r="H5" s="6">
        <v>1.9</v>
      </c>
      <c r="I5" s="6">
        <v>3.6</v>
      </c>
      <c r="J5" s="6">
        <v>2.7</v>
      </c>
      <c r="K5" s="6">
        <v>2.6</v>
      </c>
      <c r="L5" s="6">
        <v>2</v>
      </c>
      <c r="M5" s="6">
        <v>3</v>
      </c>
      <c r="N5" s="6">
        <v>3.8</v>
      </c>
      <c r="O5" s="6">
        <v>2.1</v>
      </c>
      <c r="P5" s="6">
        <v>3.4</v>
      </c>
      <c r="Q5" s="6">
        <v>2.8</v>
      </c>
      <c r="R5" s="6">
        <v>2.8</v>
      </c>
      <c r="S5" s="6">
        <v>1.9</v>
      </c>
      <c r="T5" s="6">
        <v>4.5</v>
      </c>
      <c r="U5" s="27">
        <f>(U4/839968)*100000</f>
        <v>6.1907120271248433</v>
      </c>
    </row>
    <row r="6" spans="2:21" ht="21" customHeight="1" x14ac:dyDescent="0.4">
      <c r="B6" s="17" t="s">
        <v>22</v>
      </c>
      <c r="C6" s="6">
        <v>0</v>
      </c>
      <c r="D6" s="6">
        <v>0</v>
      </c>
      <c r="E6" s="6">
        <v>0</v>
      </c>
      <c r="F6" s="6">
        <v>0</v>
      </c>
      <c r="G6" s="6" t="s">
        <v>6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27">
        <v>0</v>
      </c>
    </row>
    <row r="7" spans="2:21" ht="21" customHeight="1" x14ac:dyDescent="0.4">
      <c r="B7" s="18" t="s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2">
        <v>0</v>
      </c>
    </row>
    <row r="8" spans="2:21" ht="21" customHeight="1" x14ac:dyDescent="0.4">
      <c r="B8" s="18" t="s">
        <v>1</v>
      </c>
      <c r="C8" s="7">
        <v>0</v>
      </c>
      <c r="D8" s="7">
        <v>1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1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12">
        <v>0</v>
      </c>
    </row>
    <row r="9" spans="2:21" ht="21" customHeight="1" x14ac:dyDescent="0.4">
      <c r="B9" s="19" t="s">
        <v>8</v>
      </c>
      <c r="C9" s="8">
        <v>0</v>
      </c>
      <c r="D9" s="8">
        <v>0</v>
      </c>
      <c r="E9" s="8">
        <v>2</v>
      </c>
      <c r="F9" s="8">
        <v>2</v>
      </c>
      <c r="G9" s="8">
        <v>2</v>
      </c>
      <c r="H9" s="8">
        <v>0</v>
      </c>
      <c r="I9" s="8">
        <v>2</v>
      </c>
      <c r="J9" s="8">
        <v>0</v>
      </c>
      <c r="K9" s="8">
        <v>0</v>
      </c>
      <c r="L9" s="8">
        <v>0</v>
      </c>
      <c r="M9" s="8">
        <v>0</v>
      </c>
      <c r="N9" s="8">
        <v>3</v>
      </c>
      <c r="O9" s="8">
        <v>5</v>
      </c>
      <c r="P9" s="8">
        <v>2</v>
      </c>
      <c r="Q9" s="8">
        <v>2</v>
      </c>
      <c r="R9" s="8">
        <v>0</v>
      </c>
      <c r="S9" s="8">
        <v>0</v>
      </c>
      <c r="T9" s="8">
        <v>0</v>
      </c>
      <c r="U9" s="9">
        <v>0</v>
      </c>
    </row>
    <row r="10" spans="2:21" ht="21" customHeight="1" x14ac:dyDescent="0.4">
      <c r="B10" s="19" t="s">
        <v>14</v>
      </c>
      <c r="C10" s="9">
        <f>(C9/3587976)*100000</f>
        <v>0</v>
      </c>
      <c r="D10" s="9">
        <f>(D9/3597124)*100000</f>
        <v>0</v>
      </c>
      <c r="E10" s="9">
        <f>(E9/3653049)*100000</f>
        <v>5.4748786561581844E-2</v>
      </c>
      <c r="F10" s="9">
        <f>(F9/3622220)*100000</f>
        <v>5.5214757800464913E-2</v>
      </c>
      <c r="G10" s="9">
        <f>(G9/3707629)*100000</f>
        <v>5.39428297707241E-2</v>
      </c>
      <c r="H10" s="9">
        <f>(H9/3738612)*100000</f>
        <v>0</v>
      </c>
      <c r="I10" s="9">
        <f>(I9/3695713)*100000</f>
        <v>5.4116756360680598E-2</v>
      </c>
      <c r="J10" s="9">
        <f>(J9/3715270)*100000</f>
        <v>0</v>
      </c>
      <c r="K10" s="9">
        <f>(K9/3773761)*100000</f>
        <v>0</v>
      </c>
      <c r="L10" s="9">
        <f>(L9/3821523)*100000</f>
        <v>0</v>
      </c>
      <c r="M10" s="9">
        <f>(M9/3660901)*100000</f>
        <v>0</v>
      </c>
      <c r="N10" s="9">
        <f>(N9/3640271)*100000</f>
        <v>8.2411446840084154E-2</v>
      </c>
      <c r="O10" s="9">
        <f>(O9/3650752)*100000</f>
        <v>0.13695808425223077</v>
      </c>
      <c r="P10" s="9">
        <f>(P9/3511303)*100000</f>
        <v>5.6958912403743005E-2</v>
      </c>
      <c r="Q10" s="9">
        <f>(Q9/3572038)*100000</f>
        <v>5.5990445790330336E-2</v>
      </c>
      <c r="R10" s="9">
        <f t="shared" ref="R10:T10" si="0">(R9/3572038)*100000</f>
        <v>0</v>
      </c>
      <c r="S10" s="9">
        <f t="shared" si="0"/>
        <v>0</v>
      </c>
      <c r="T10" s="9">
        <f t="shared" si="0"/>
        <v>0</v>
      </c>
      <c r="U10" s="9">
        <v>0</v>
      </c>
    </row>
    <row r="11" spans="2:21" ht="21" customHeight="1" x14ac:dyDescent="0.4">
      <c r="B11" s="19" t="s">
        <v>3</v>
      </c>
      <c r="C11" s="8"/>
      <c r="D11" s="8">
        <v>0</v>
      </c>
      <c r="E11" s="8">
        <v>0</v>
      </c>
      <c r="F11" s="8">
        <v>1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9">
        <v>0</v>
      </c>
    </row>
    <row r="12" spans="2:21" ht="21" customHeight="1" x14ac:dyDescent="0.4">
      <c r="B12" s="20" t="s">
        <v>9</v>
      </c>
      <c r="C12" s="10">
        <v>10</v>
      </c>
      <c r="D12" s="10">
        <v>4</v>
      </c>
      <c r="E12" s="10">
        <v>6</v>
      </c>
      <c r="F12" s="10">
        <v>8</v>
      </c>
      <c r="G12" s="10">
        <v>4</v>
      </c>
      <c r="H12" s="10">
        <v>1</v>
      </c>
      <c r="I12" s="10">
        <v>11</v>
      </c>
      <c r="J12" s="10">
        <v>40</v>
      </c>
      <c r="K12" s="10">
        <v>71</v>
      </c>
      <c r="L12" s="10">
        <v>145</v>
      </c>
      <c r="M12" s="10">
        <v>104</v>
      </c>
      <c r="N12" s="10">
        <v>121</v>
      </c>
      <c r="O12" s="10">
        <v>122</v>
      </c>
      <c r="P12" s="10">
        <v>95</v>
      </c>
      <c r="Q12" s="10">
        <v>38</v>
      </c>
      <c r="R12" s="10">
        <v>60</v>
      </c>
      <c r="S12" s="10">
        <v>1</v>
      </c>
      <c r="T12" s="10">
        <v>5</v>
      </c>
      <c r="U12" s="10">
        <v>6</v>
      </c>
    </row>
    <row r="13" spans="2:21" ht="21" customHeight="1" x14ac:dyDescent="0.4">
      <c r="B13" s="20" t="s">
        <v>15</v>
      </c>
      <c r="C13" s="11">
        <f>(C12/3587976)*100000</f>
        <v>0.27870866471793571</v>
      </c>
      <c r="D13" s="11">
        <f t="shared" ref="D13" si="1">(D12/3587976)*100000</f>
        <v>0.11148346588717427</v>
      </c>
      <c r="E13" s="11">
        <f>(E12/3653049)*100000</f>
        <v>0.16424635968474555</v>
      </c>
      <c r="F13" s="11">
        <f>(F12/3622220)*100000</f>
        <v>0.22085903120185965</v>
      </c>
      <c r="G13" s="11">
        <f>(G12/3707629)*100000</f>
        <v>0.1078856595414482</v>
      </c>
      <c r="H13" s="11">
        <f>(H12/3738612)*100000</f>
        <v>2.674789467321027E-2</v>
      </c>
      <c r="I13" s="11">
        <f>(I12/3695713)*100000</f>
        <v>0.29764215998374333</v>
      </c>
      <c r="J13" s="11">
        <f>(J12/3715270)*100000</f>
        <v>1.0766377679145795</v>
      </c>
      <c r="K13" s="11">
        <f>(K12/3773761)*100000</f>
        <v>1.8814122038995049</v>
      </c>
      <c r="L13" s="11">
        <f>(L12/3821523)*100000</f>
        <v>3.7942987651781768</v>
      </c>
      <c r="M13" s="11">
        <f>(M12/3660901)*100000</f>
        <v>2.8408307135319966</v>
      </c>
      <c r="N13" s="11">
        <f>(N12/3640271)*100000</f>
        <v>3.3239283558833943</v>
      </c>
      <c r="O13" s="11">
        <f>(O12/3650752)*100000</f>
        <v>3.3417772557544305</v>
      </c>
      <c r="P13" s="11">
        <f>(P12/3511303)*100000</f>
        <v>2.7055483391777924</v>
      </c>
      <c r="Q13" s="11">
        <f>(Q12/3572038)*100000</f>
        <v>1.0638184700162765</v>
      </c>
      <c r="R13" s="11">
        <f>(R12/3567775)*100000</f>
        <v>1.6817203999691683</v>
      </c>
      <c r="S13" s="11">
        <v>0</v>
      </c>
      <c r="T13" s="11">
        <v>0.1</v>
      </c>
      <c r="U13" s="11">
        <f>(U12/3588639)*100000</f>
        <v>0.16719430402445051</v>
      </c>
    </row>
    <row r="14" spans="2:21" ht="21" customHeight="1" x14ac:dyDescent="0.4">
      <c r="B14" s="20" t="s">
        <v>4</v>
      </c>
      <c r="C14" s="10">
        <v>0</v>
      </c>
      <c r="D14" s="10">
        <v>0</v>
      </c>
      <c r="E14" s="10">
        <v>0</v>
      </c>
      <c r="F14" s="10">
        <v>1</v>
      </c>
      <c r="G14" s="10">
        <v>1</v>
      </c>
      <c r="H14" s="10">
        <v>0</v>
      </c>
      <c r="I14" s="10">
        <v>0</v>
      </c>
      <c r="J14" s="10">
        <v>2</v>
      </c>
      <c r="K14" s="10">
        <v>10</v>
      </c>
      <c r="L14" s="10">
        <v>14</v>
      </c>
      <c r="M14" s="10">
        <v>10</v>
      </c>
      <c r="N14" s="10">
        <v>14</v>
      </c>
      <c r="O14" s="10">
        <v>4</v>
      </c>
      <c r="P14" s="10">
        <v>22</v>
      </c>
      <c r="Q14" s="10">
        <v>4</v>
      </c>
      <c r="R14" s="10">
        <v>3</v>
      </c>
      <c r="S14" s="10">
        <v>0</v>
      </c>
      <c r="T14" s="10">
        <v>0</v>
      </c>
      <c r="U14" s="10">
        <v>0</v>
      </c>
    </row>
    <row r="15" spans="2:21" ht="21" customHeight="1" x14ac:dyDescent="0.4">
      <c r="B15" s="20" t="s">
        <v>16</v>
      </c>
      <c r="C15" s="11">
        <f>(C14/3587976)*100000</f>
        <v>0</v>
      </c>
      <c r="D15" s="11">
        <f>(D14/3597124)*100000</f>
        <v>0</v>
      </c>
      <c r="E15" s="11">
        <f>(E14/3653049)*100000</f>
        <v>0</v>
      </c>
      <c r="F15" s="11">
        <f>(F14/3622220)*100000</f>
        <v>2.7607378900232456E-2</v>
      </c>
      <c r="G15" s="11">
        <f>(G14/3707629)*100000</f>
        <v>2.697141488536205E-2</v>
      </c>
      <c r="H15" s="11">
        <f>(H14/3738612)*100000</f>
        <v>0</v>
      </c>
      <c r="I15" s="11">
        <f>(I14/3695713)*100000</f>
        <v>0</v>
      </c>
      <c r="J15" s="11">
        <f>(J14/3715270)*100000</f>
        <v>5.3831888395728972E-2</v>
      </c>
      <c r="K15" s="11">
        <f>(K14/3773761)*100000</f>
        <v>0.26498763435204292</v>
      </c>
      <c r="L15" s="11">
        <f>(L14/3821523)*100000</f>
        <v>0.36634608767237564</v>
      </c>
      <c r="M15" s="11">
        <f>(M14/3660901)*100000</f>
        <v>0.27315679937807658</v>
      </c>
      <c r="N15" s="11">
        <f>(N14/3640271)*100000</f>
        <v>0.38458675192039277</v>
      </c>
      <c r="O15" s="11">
        <f>(O14/3650752)*100000</f>
        <v>0.10956646740178462</v>
      </c>
      <c r="P15" s="11">
        <f>(P14/3511303)*100000</f>
        <v>0.62654803644117296</v>
      </c>
      <c r="Q15" s="11">
        <f>(Q14/3572038)*100000</f>
        <v>0.11198089158066067</v>
      </c>
      <c r="R15" s="11">
        <f>(R14/3567775)*100000</f>
        <v>8.4086019998458425E-2</v>
      </c>
      <c r="S15" s="11">
        <v>0</v>
      </c>
      <c r="T15" s="11">
        <v>0</v>
      </c>
      <c r="U15" s="10">
        <v>0</v>
      </c>
    </row>
    <row r="16" spans="2:21" ht="21" customHeight="1" x14ac:dyDescent="0.4">
      <c r="B16" s="21" t="s">
        <v>11</v>
      </c>
      <c r="C16" s="7">
        <v>9</v>
      </c>
      <c r="D16" s="7">
        <v>24</v>
      </c>
      <c r="E16" s="7">
        <v>30</v>
      </c>
      <c r="F16" s="7">
        <v>48</v>
      </c>
      <c r="G16" s="7">
        <v>44</v>
      </c>
      <c r="H16" s="7">
        <v>53</v>
      </c>
      <c r="I16" s="7">
        <v>70</v>
      </c>
      <c r="J16" s="7">
        <v>108</v>
      </c>
      <c r="K16" s="7">
        <v>155</v>
      </c>
      <c r="L16" s="7">
        <v>119</v>
      </c>
      <c r="M16" s="7">
        <v>140</v>
      </c>
      <c r="N16" s="7">
        <v>145</v>
      </c>
      <c r="O16" s="7">
        <v>209</v>
      </c>
      <c r="P16" s="7">
        <v>199</v>
      </c>
      <c r="Q16" s="7">
        <v>155</v>
      </c>
      <c r="R16" s="7">
        <v>166</v>
      </c>
      <c r="S16" s="7">
        <v>108</v>
      </c>
      <c r="T16" s="7">
        <v>166</v>
      </c>
      <c r="U16" s="7">
        <v>264</v>
      </c>
    </row>
    <row r="17" spans="2:21" ht="21" customHeight="1" x14ac:dyDescent="0.4">
      <c r="B17" s="21" t="s">
        <v>26</v>
      </c>
      <c r="C17" s="12">
        <f>(C16/3587976)*100000</f>
        <v>0.25083779824614211</v>
      </c>
      <c r="D17" s="12">
        <f>(D16/3597124)*100000</f>
        <v>0.66719968508174865</v>
      </c>
      <c r="E17" s="12">
        <f>(E16/3653049)*100000</f>
        <v>0.82123179842372762</v>
      </c>
      <c r="F17" s="12">
        <f>(F16/3622220)*100000</f>
        <v>1.3251541872111579</v>
      </c>
      <c r="G17" s="12">
        <f>(G16/3707629)*100000</f>
        <v>1.1867422549559301</v>
      </c>
      <c r="H17" s="12">
        <f>(H16/3738612)*100000</f>
        <v>1.4176384176801444</v>
      </c>
      <c r="I17" s="12">
        <f>(I16/3695713)*100000</f>
        <v>1.8940864726238211</v>
      </c>
      <c r="J17" s="12">
        <f>(J16/3715270)*100000</f>
        <v>2.9069219733693648</v>
      </c>
      <c r="K17" s="12">
        <f>(K16/3773761)*100000</f>
        <v>4.1073083324566655</v>
      </c>
      <c r="L17" s="12">
        <f>(L16/3821523)*100000</f>
        <v>3.1139417452151927</v>
      </c>
      <c r="M17" s="12">
        <f>(M16/3660901)*100000</f>
        <v>3.8241951912930725</v>
      </c>
      <c r="N17" s="12">
        <f>(N16/3640271)*100000</f>
        <v>3.9832199306040681</v>
      </c>
      <c r="O17" s="12">
        <f>(O16/3650752)*100000</f>
        <v>5.7248479217432466</v>
      </c>
      <c r="P17" s="12">
        <f>(P16/3511303)*100000</f>
        <v>5.6674117841724279</v>
      </c>
      <c r="Q17" s="12">
        <f>(Q16/3572038)*100000</f>
        <v>4.3392595487506016</v>
      </c>
      <c r="R17" s="12">
        <f>(R16/3567775)*100000</f>
        <v>4.6527597732480332</v>
      </c>
      <c r="S17" s="12">
        <v>3.2</v>
      </c>
      <c r="T17" s="12">
        <v>4.7</v>
      </c>
      <c r="U17" s="12">
        <f>(U16/3588639)*100000</f>
        <v>7.3565493770758215</v>
      </c>
    </row>
    <row r="18" spans="2:21" ht="21" customHeight="1" x14ac:dyDescent="0.4">
      <c r="B18" s="21" t="s">
        <v>5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2</v>
      </c>
      <c r="I18" s="7">
        <v>0</v>
      </c>
      <c r="J18" s="7">
        <v>1</v>
      </c>
      <c r="K18" s="7">
        <v>1</v>
      </c>
      <c r="L18" s="7">
        <v>0</v>
      </c>
      <c r="M18" s="7">
        <v>0</v>
      </c>
      <c r="N18" s="7">
        <v>0</v>
      </c>
      <c r="O18" s="7">
        <v>1</v>
      </c>
      <c r="P18" s="7">
        <v>1</v>
      </c>
      <c r="Q18" s="7">
        <v>0</v>
      </c>
      <c r="R18" s="7">
        <v>0</v>
      </c>
      <c r="S18" s="7">
        <v>0</v>
      </c>
      <c r="T18" s="7">
        <v>2</v>
      </c>
      <c r="U18" s="7">
        <v>0</v>
      </c>
    </row>
    <row r="19" spans="2:21" ht="21" customHeight="1" x14ac:dyDescent="0.4">
      <c r="B19" s="21" t="s">
        <v>17</v>
      </c>
      <c r="C19" s="12">
        <f>(C18/3587976)*100000</f>
        <v>0</v>
      </c>
      <c r="D19" s="12">
        <f>(D18/3597124)*100000</f>
        <v>0</v>
      </c>
      <c r="E19" s="12">
        <f>(E18/3653049)*100000</f>
        <v>0</v>
      </c>
      <c r="F19" s="12">
        <f>(F18/3622220)*100000</f>
        <v>0</v>
      </c>
      <c r="G19" s="12">
        <f>(G18/3707629)*100000</f>
        <v>0</v>
      </c>
      <c r="H19" s="12">
        <f>(H18/3738612)*100000</f>
        <v>5.349578934642054E-2</v>
      </c>
      <c r="I19" s="12">
        <f>(I18/3695713)*100000</f>
        <v>0</v>
      </c>
      <c r="J19" s="12">
        <f>(J18/3715270)*100000</f>
        <v>2.6915944197864486E-2</v>
      </c>
      <c r="K19" s="12">
        <f>(K18/3773761)*100000</f>
        <v>2.6498763435204298E-2</v>
      </c>
      <c r="L19" s="12">
        <f>(L18/3821523)*100000</f>
        <v>0</v>
      </c>
      <c r="M19" s="12">
        <f>(M18/3660901)*100000</f>
        <v>0</v>
      </c>
      <c r="N19" s="12">
        <f>(N18/3640271)*100000</f>
        <v>0</v>
      </c>
      <c r="O19" s="12">
        <f>(O18/3650752)*100000</f>
        <v>2.7391616850446155E-2</v>
      </c>
      <c r="P19" s="12">
        <f>(P18/3511303)*100000</f>
        <v>2.8479456201871502E-2</v>
      </c>
      <c r="Q19" s="12">
        <f>(Q18/3572038)*100000</f>
        <v>0</v>
      </c>
      <c r="R19" s="12">
        <f t="shared" ref="R19:S19" si="2">(R18/3572038)*100000</f>
        <v>0</v>
      </c>
      <c r="S19" s="12">
        <f t="shared" si="2"/>
        <v>0</v>
      </c>
      <c r="T19" s="25">
        <v>0.06</v>
      </c>
      <c r="U19" s="7">
        <v>0</v>
      </c>
    </row>
    <row r="20" spans="2:21" ht="21" customHeight="1" x14ac:dyDescent="0.4">
      <c r="B20" s="21" t="s">
        <v>10</v>
      </c>
      <c r="C20" s="4"/>
      <c r="D20" s="4"/>
      <c r="E20" s="4"/>
      <c r="F20" s="4"/>
      <c r="G20" s="7">
        <v>1</v>
      </c>
      <c r="H20" s="7">
        <v>1</v>
      </c>
      <c r="I20" s="7">
        <v>0</v>
      </c>
      <c r="J20" s="7">
        <v>1</v>
      </c>
      <c r="K20" s="7">
        <v>4</v>
      </c>
      <c r="L20" s="7">
        <v>1</v>
      </c>
      <c r="M20" s="7">
        <v>0</v>
      </c>
      <c r="N20" s="7">
        <v>0</v>
      </c>
      <c r="O20" s="7">
        <v>1</v>
      </c>
      <c r="P20" s="7">
        <v>0</v>
      </c>
      <c r="Q20" s="7">
        <v>0</v>
      </c>
      <c r="R20" s="7">
        <v>0</v>
      </c>
      <c r="S20" s="7">
        <v>0</v>
      </c>
      <c r="T20" s="7">
        <v>1</v>
      </c>
      <c r="U20" s="7">
        <v>0</v>
      </c>
    </row>
    <row r="21" spans="2:21" ht="21" customHeight="1" x14ac:dyDescent="0.4">
      <c r="B21" s="22" t="s">
        <v>18</v>
      </c>
      <c r="C21" s="5"/>
      <c r="D21" s="5"/>
      <c r="E21" s="5"/>
      <c r="F21" s="5"/>
      <c r="G21" s="12">
        <f>(G20/3707629)*100000</f>
        <v>2.697141488536205E-2</v>
      </c>
      <c r="H21" s="12">
        <f>(H20/3738612)*100000</f>
        <v>2.674789467321027E-2</v>
      </c>
      <c r="I21" s="12">
        <f>(I20/3695713)*100000</f>
        <v>0</v>
      </c>
      <c r="J21" s="12">
        <f>(J20/3715270)*100000</f>
        <v>2.6915944197864486E-2</v>
      </c>
      <c r="K21" s="12">
        <f>(K20/3773761)*100000</f>
        <v>0.10599505374081719</v>
      </c>
      <c r="L21" s="12">
        <f>(L20/3821523)*100000</f>
        <v>2.6167577690883976E-2</v>
      </c>
      <c r="M21" s="12">
        <f>(M20/3660901)*100000</f>
        <v>0</v>
      </c>
      <c r="N21" s="12">
        <f>(N20/3640271)*100000</f>
        <v>0</v>
      </c>
      <c r="O21" s="12">
        <f>(O20/3650752)*100000</f>
        <v>2.7391616850446155E-2</v>
      </c>
      <c r="P21" s="12">
        <f>(P20/3511303)*100000</f>
        <v>0</v>
      </c>
      <c r="Q21" s="12">
        <f t="shared" ref="Q21:T21" si="3">(Q20/3511303)*100000</f>
        <v>0</v>
      </c>
      <c r="R21" s="12">
        <f t="shared" si="3"/>
        <v>0</v>
      </c>
      <c r="S21" s="12">
        <f t="shared" si="3"/>
        <v>0</v>
      </c>
      <c r="T21" s="25">
        <f t="shared" si="3"/>
        <v>2.8479456201871502E-2</v>
      </c>
      <c r="U21" s="7">
        <v>0</v>
      </c>
    </row>
    <row r="22" spans="2:21" ht="21" customHeight="1" x14ac:dyDescent="0.4">
      <c r="B22" s="21" t="s">
        <v>12</v>
      </c>
      <c r="C22" s="31"/>
      <c r="D22" s="31"/>
      <c r="E22" s="31"/>
      <c r="F22" s="31"/>
      <c r="G22" s="31"/>
      <c r="H22" s="29"/>
      <c r="I22" s="29">
        <v>1</v>
      </c>
      <c r="J22" s="29">
        <v>0</v>
      </c>
      <c r="K22" s="29">
        <v>1</v>
      </c>
      <c r="L22" s="29">
        <v>0</v>
      </c>
      <c r="M22" s="29">
        <v>2</v>
      </c>
      <c r="N22" s="29">
        <v>9</v>
      </c>
      <c r="O22" s="29">
        <v>9</v>
      </c>
      <c r="P22" s="29">
        <v>1</v>
      </c>
      <c r="Q22" s="29">
        <v>11</v>
      </c>
      <c r="R22" s="29">
        <v>16</v>
      </c>
      <c r="S22" s="29">
        <v>11</v>
      </c>
      <c r="T22" s="29">
        <v>19</v>
      </c>
      <c r="U22" s="29">
        <v>25</v>
      </c>
    </row>
    <row r="23" spans="2:21" ht="37.5" customHeight="1" x14ac:dyDescent="0.4">
      <c r="B23" s="21" t="s">
        <v>27</v>
      </c>
      <c r="C23" s="32"/>
      <c r="D23" s="32"/>
      <c r="E23" s="32"/>
      <c r="F23" s="32"/>
      <c r="G23" s="32"/>
      <c r="H23" s="30"/>
      <c r="I23" s="30">
        <f>(I22/3695713)*100000</f>
        <v>2.7058378180340299E-2</v>
      </c>
      <c r="J23" s="30">
        <f>(J22/3715270)*100000</f>
        <v>0</v>
      </c>
      <c r="K23" s="30">
        <f>(K22/3773761)*100000</f>
        <v>2.6498763435204298E-2</v>
      </c>
      <c r="L23" s="30">
        <f>(L22/3821523)*100000</f>
        <v>0</v>
      </c>
      <c r="M23" s="30">
        <f>(M22/3660901)*100000</f>
        <v>5.4631359875615328E-2</v>
      </c>
      <c r="N23" s="30">
        <f>(N22/3640271)*100000</f>
        <v>0.24723434052025245</v>
      </c>
      <c r="O23" s="30">
        <f>(O22/3650752)*100000</f>
        <v>0.24652455165401538</v>
      </c>
      <c r="P23" s="30">
        <f>(P22/3511303)*100000</f>
        <v>2.8479456201871502E-2</v>
      </c>
      <c r="Q23" s="30">
        <v>2.2400000000000002</v>
      </c>
      <c r="R23" s="30">
        <v>3.5</v>
      </c>
      <c r="S23" s="30">
        <v>2.6</v>
      </c>
      <c r="T23" s="30">
        <v>4.5</v>
      </c>
      <c r="U23" s="30">
        <f>(U22/43122)*10000</f>
        <v>5.7975047539538984</v>
      </c>
    </row>
    <row r="24" spans="2:21" ht="21" customHeight="1" x14ac:dyDescent="0.4">
      <c r="B24" s="21" t="s">
        <v>13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</row>
    <row r="25" spans="2:21" ht="21" customHeight="1" x14ac:dyDescent="0.4">
      <c r="B25" s="21" t="s">
        <v>21</v>
      </c>
      <c r="C25" s="4"/>
      <c r="D25" s="3">
        <v>728</v>
      </c>
      <c r="E25" s="3">
        <v>768</v>
      </c>
      <c r="F25" s="3">
        <v>290</v>
      </c>
      <c r="G25" s="3">
        <v>127</v>
      </c>
      <c r="H25" s="3">
        <v>108</v>
      </c>
      <c r="I25" s="3">
        <v>153</v>
      </c>
      <c r="J25" s="3">
        <v>143</v>
      </c>
      <c r="K25" s="3">
        <v>420</v>
      </c>
      <c r="L25" s="3">
        <v>263</v>
      </c>
      <c r="M25" s="3">
        <v>171</v>
      </c>
      <c r="N25" s="3">
        <v>184</v>
      </c>
      <c r="O25" s="3">
        <v>55</v>
      </c>
      <c r="P25" s="3">
        <v>127</v>
      </c>
      <c r="Q25" s="3">
        <v>135</v>
      </c>
      <c r="R25" s="28">
        <v>118</v>
      </c>
      <c r="S25" s="28">
        <v>84</v>
      </c>
      <c r="T25" s="28">
        <v>47</v>
      </c>
      <c r="U25" s="28">
        <v>75</v>
      </c>
    </row>
    <row r="26" spans="2:21" ht="21" customHeight="1" x14ac:dyDescent="0.4">
      <c r="B26" s="21" t="s">
        <v>19</v>
      </c>
      <c r="C26" s="5">
        <f>(C25/3587976)*100000</f>
        <v>0</v>
      </c>
      <c r="D26" s="5">
        <f>(D25/3597124)*100000</f>
        <v>20.238390447479709</v>
      </c>
      <c r="E26" s="5">
        <f>(E25/3597124)*100000</f>
        <v>21.350389922615957</v>
      </c>
      <c r="F26" s="5">
        <f>(F25/3622220)*100000</f>
        <v>8.006139881067412</v>
      </c>
      <c r="G26" s="5">
        <f>(G25/3707629)*100000</f>
        <v>3.4253696904409798</v>
      </c>
      <c r="H26" s="5">
        <f>(H25/3738612)*100000</f>
        <v>2.8887726247067094</v>
      </c>
      <c r="I26" s="5">
        <f>(I25/3695713)*100000</f>
        <v>4.1399318615920659</v>
      </c>
      <c r="J26" s="5">
        <f>(J25/3715270)*100000</f>
        <v>3.8489800202946221</v>
      </c>
      <c r="K26" s="5">
        <f>(K25/3773761)*100000</f>
        <v>11.129480642785804</v>
      </c>
      <c r="L26" s="5">
        <f>(L25/3821523)*100000</f>
        <v>6.882072932702485</v>
      </c>
      <c r="M26" s="5">
        <f>(M25/3660901)*100000</f>
        <v>4.67098126936511</v>
      </c>
      <c r="N26" s="5">
        <f>(N25/3640271)*100000</f>
        <v>5.0545687395251617</v>
      </c>
      <c r="O26" s="5">
        <f>(O25/3650752)*100000</f>
        <v>1.5065389267745384</v>
      </c>
      <c r="P26" s="5">
        <f>(P25/3511303)*100000</f>
        <v>3.6168909376376801</v>
      </c>
      <c r="Q26" s="5">
        <f t="shared" ref="Q26:T26" si="4">(Q25/3511303)*100000</f>
        <v>3.8447265872526524</v>
      </c>
      <c r="R26" s="5">
        <f t="shared" si="4"/>
        <v>3.360575831820837</v>
      </c>
      <c r="S26" s="5">
        <f t="shared" si="4"/>
        <v>2.3922743209572062</v>
      </c>
      <c r="T26" s="5">
        <f t="shared" si="4"/>
        <v>1.3385344414879605</v>
      </c>
      <c r="U26" s="5">
        <f>(U25/3588639)*100000</f>
        <v>2.0899288003056311</v>
      </c>
    </row>
    <row r="27" spans="2:21" ht="21" customHeight="1" x14ac:dyDescent="0.4">
      <c r="B27" s="21" t="s">
        <v>2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0</v>
      </c>
      <c r="M27" s="3">
        <v>0</v>
      </c>
      <c r="N27" s="3">
        <v>3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</row>
    <row r="28" spans="2:21" ht="21" customHeight="1" thickBot="1" x14ac:dyDescent="0.45">
      <c r="B28" s="23" t="s">
        <v>20</v>
      </c>
      <c r="C28" s="13">
        <f>(C27/3587976)*100000</f>
        <v>0</v>
      </c>
      <c r="D28" s="13">
        <f>(D27/3597124)*100000</f>
        <v>0</v>
      </c>
      <c r="E28" s="13">
        <f>(E27/3653049)*100000</f>
        <v>0</v>
      </c>
      <c r="F28" s="13">
        <f>(F27/3622220)*100000</f>
        <v>0</v>
      </c>
      <c r="G28" s="13">
        <f>(G27/3707629)*100000</f>
        <v>0</v>
      </c>
      <c r="H28" s="13">
        <f>(H27/3738612)*100000</f>
        <v>0</v>
      </c>
      <c r="I28" s="13">
        <f>(I27/3695713)*100000</f>
        <v>0</v>
      </c>
      <c r="J28" s="13">
        <f>(J27/3715270)*100000</f>
        <v>0</v>
      </c>
      <c r="K28" s="13">
        <f>(K27/3773761)*100000</f>
        <v>2.6498763435204298E-2</v>
      </c>
      <c r="L28" s="13">
        <f>(L27/3821523)*100000</f>
        <v>0</v>
      </c>
      <c r="M28" s="13">
        <f>(M27/3660901)*100000</f>
        <v>0</v>
      </c>
      <c r="N28" s="13">
        <f>(N27/3640271)*100000</f>
        <v>8.2411446840084154E-2</v>
      </c>
      <c r="O28" s="13">
        <f>(O27/3650752)*100000</f>
        <v>0</v>
      </c>
      <c r="P28" s="13">
        <f>(P27/3511303)*100000</f>
        <v>0</v>
      </c>
      <c r="Q28" s="13">
        <f>(Q27/3572038)*100000</f>
        <v>0</v>
      </c>
      <c r="R28" s="13">
        <f>(R27/3572038)*100000</f>
        <v>0</v>
      </c>
      <c r="S28" s="13">
        <f t="shared" ref="S28:T28" si="5">(S27/3572038)*100000</f>
        <v>0</v>
      </c>
      <c r="T28" s="13">
        <f t="shared" si="5"/>
        <v>0</v>
      </c>
      <c r="U28" s="3">
        <v>0</v>
      </c>
    </row>
  </sheetData>
  <mergeCells count="21">
    <mergeCell ref="U2:U3"/>
    <mergeCell ref="M2:M3"/>
    <mergeCell ref="N2:N3"/>
    <mergeCell ref="O2:O3"/>
    <mergeCell ref="P2:P3"/>
    <mergeCell ref="B1:T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Q2:Q3"/>
    <mergeCell ref="R2:R3"/>
    <mergeCell ref="S2:S3"/>
    <mergeCell ref="T2:T3"/>
    <mergeCell ref="K2:K3"/>
    <mergeCell ref="L2:L3"/>
  </mergeCells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83-400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Azizzadeh</dc:creator>
  <cp:lastModifiedBy>Seyeed Ali Bolandi</cp:lastModifiedBy>
  <cp:lastPrinted>2022-03-13T10:26:25Z</cp:lastPrinted>
  <dcterms:created xsi:type="dcterms:W3CDTF">2012-12-09T06:34:54Z</dcterms:created>
  <dcterms:modified xsi:type="dcterms:W3CDTF">2023-04-16T04:25:15Z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